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7" activeTab="7"/>
  </bookViews>
  <sheets>
    <sheet name="Лист1" sheetId="1" r:id="rId1"/>
    <sheet name="ноябрь" sheetId="2" r:id="rId2"/>
    <sheet name="дек.15" sheetId="3" r:id="rId3"/>
    <sheet name="янв.16" sheetId="4" r:id="rId4"/>
    <sheet name="февр.16" sheetId="5" r:id="rId5"/>
    <sheet name="март16" sheetId="6" r:id="rId6"/>
    <sheet name="апрель16" sheetId="7" r:id="rId7"/>
    <sheet name="февр.2019" sheetId="17" r:id="rId8"/>
  </sheets>
  <calcPr calcId="125725" refMode="R1C1"/>
</workbook>
</file>

<file path=xl/calcChain.xml><?xml version="1.0" encoding="utf-8"?>
<calcChain xmlns="http://schemas.openxmlformats.org/spreadsheetml/2006/main">
  <c r="G11" i="17"/>
  <c r="F10"/>
  <c r="E13"/>
  <c r="F8"/>
  <c r="F7"/>
  <c r="F6"/>
  <c r="E15" i="7"/>
  <c r="H9"/>
  <c r="E7"/>
  <c r="F13"/>
  <c r="F16" s="1"/>
  <c r="H17" s="1"/>
  <c r="F5"/>
  <c r="F8" s="1"/>
  <c r="F16" i="6"/>
  <c r="E7"/>
  <c r="F13"/>
  <c r="E15" s="1"/>
  <c r="H17" s="1"/>
  <c r="F5"/>
  <c r="F8" s="1"/>
  <c r="H9" s="1"/>
  <c r="F16" i="5"/>
  <c r="E15"/>
  <c r="F13"/>
  <c r="H17" s="1"/>
  <c r="F5"/>
  <c r="E7" s="1"/>
  <c r="F8" s="1"/>
  <c r="H9" s="1"/>
  <c r="H17" i="4"/>
  <c r="E15"/>
  <c r="F8"/>
  <c r="E7"/>
  <c r="F13"/>
  <c r="F5"/>
  <c r="F16"/>
  <c r="H9"/>
  <c r="E15" i="3"/>
  <c r="F16"/>
  <c r="F13"/>
  <c r="H17" s="1"/>
  <c r="F5"/>
  <c r="H11" i="2"/>
  <c r="H21"/>
  <c r="E17"/>
  <c r="F10"/>
  <c r="E7"/>
  <c r="F5"/>
  <c r="F15"/>
  <c r="F20" s="1"/>
  <c r="F18" i="1"/>
  <c r="H21"/>
  <c r="F20"/>
  <c r="E17"/>
  <c r="F15"/>
  <c r="H11"/>
  <c r="F10"/>
  <c r="E7"/>
  <c r="F5"/>
  <c r="E7" i="3" l="1"/>
  <c r="F8" s="1"/>
  <c r="H9" s="1"/>
</calcChain>
</file>

<file path=xl/sharedStrings.xml><?xml version="1.0" encoding="utf-8"?>
<sst xmlns="http://schemas.openxmlformats.org/spreadsheetml/2006/main" count="251" uniqueCount="60">
  <si>
    <t>Расчет тарифа на отопление за октябрь 2015 г.</t>
  </si>
  <si>
    <t>I.</t>
  </si>
  <si>
    <t>1- 3 секции</t>
  </si>
  <si>
    <t>1.</t>
  </si>
  <si>
    <t xml:space="preserve"> Количество Г.кал. За месяц =</t>
  </si>
  <si>
    <t>2.</t>
  </si>
  <si>
    <t>Сумма за месяц =</t>
  </si>
  <si>
    <t>231 Гкал. * 1144,34 =</t>
  </si>
  <si>
    <t>3.</t>
  </si>
  <si>
    <t>Начислено по ИПУ за горячую воду -</t>
  </si>
  <si>
    <t>4.</t>
  </si>
  <si>
    <t>Сумма на отопление  =</t>
  </si>
  <si>
    <t>5.</t>
  </si>
  <si>
    <t>Недобор по горячей воде за июнь =</t>
  </si>
  <si>
    <t>6.</t>
  </si>
  <si>
    <t>Сумма на отопление за сентябрь =</t>
  </si>
  <si>
    <t>7.</t>
  </si>
  <si>
    <t>Всего на отопление за октябрь =</t>
  </si>
  <si>
    <t>8.</t>
  </si>
  <si>
    <t>Тариф на отопление за октябрь  -     304187,90/ 17473,3   =</t>
  </si>
  <si>
    <t>4 секция</t>
  </si>
  <si>
    <t>176,081 Гкал. * 1144,34 =</t>
  </si>
  <si>
    <t>Недобор по горячей воде за август =</t>
  </si>
  <si>
    <t>Тариф на отопление за октябрь  -     247980,83/ 13232,1   =</t>
  </si>
  <si>
    <t>Расчет тарифа на отопление за ноябрь 2015 г.</t>
  </si>
  <si>
    <t>Недобор по горячей воде за июль =</t>
  </si>
  <si>
    <t>Всего на отопление за ноябрь =</t>
  </si>
  <si>
    <t>Тариф на отопление за ноябрь  -     442082,78/ 17473,3   =</t>
  </si>
  <si>
    <t>Тариф на отопление за ноябрь  -     284603,67/ 13232,1   =</t>
  </si>
  <si>
    <t>Тариф на отопление за ноябрь  -     347639,22/ 17473,3   =</t>
  </si>
  <si>
    <t>Тариф на отопление за ноябрь  -     259063,94/ 13232,1   =</t>
  </si>
  <si>
    <t>Расчет тарифа на отопление за декабрь 2015 г.</t>
  </si>
  <si>
    <t>Расчет тарифа на отопление за январь 2016 г.</t>
  </si>
  <si>
    <t>491,88 Гкал. * 1144,34 =</t>
  </si>
  <si>
    <t>318,058 Гкал. * 1144,34 =</t>
  </si>
  <si>
    <t>Всего на отопление за январь =</t>
  </si>
  <si>
    <t>Тариф на отопление за январь  -     515414,19/ 17473,3   =</t>
  </si>
  <si>
    <t>Тариф на отопление за январь  -     324187,94/ 13232,1   =</t>
  </si>
  <si>
    <t>Расчет тарифа на отопление за февраль 2016 г.</t>
  </si>
  <si>
    <t>467,512 Гкал. * 1144,34 =</t>
  </si>
  <si>
    <t>Тариф на отопление за январь  -     486417,48/ 17473,3   =</t>
  </si>
  <si>
    <t>308,117 Гкал. * 1144,34 =</t>
  </si>
  <si>
    <t>Тариф на отопление за январь  -     319058,29/ 13232,1   =</t>
  </si>
  <si>
    <t>Расчет тарифа на отопление за март 2016 г.</t>
  </si>
  <si>
    <t>Всего на отопление за март =</t>
  </si>
  <si>
    <t>Тариф на отопление за март  -    318916,34/ 17473,3   =</t>
  </si>
  <si>
    <t>Тариф на отопление за март  -     237353,61/ 13232,1   =</t>
  </si>
  <si>
    <t>Всего на отопление за апрель =</t>
  </si>
  <si>
    <t>Тариф на отопление за апрель  -    233129,69/ 17473,3   =</t>
  </si>
  <si>
    <t>Расчет тарифа на отопление за апрель 2016 г.</t>
  </si>
  <si>
    <t>Тариф на отопление за апрель  -     176395,74/ 13232,1   =</t>
  </si>
  <si>
    <t>1- 3 секции, 4 секция</t>
  </si>
  <si>
    <t>Начислено по ИПУ за горячую воду  1-3 с.-</t>
  </si>
  <si>
    <t>Начислено по ИПУ за горячую воду  4 с.-</t>
  </si>
  <si>
    <t>Общая площадь :</t>
  </si>
  <si>
    <t>Расчет тарифа на отопление за февраль 2019 г.</t>
  </si>
  <si>
    <t>438,883 Гкал. * 1290,8 =</t>
  </si>
  <si>
    <t>Перерасчёт за 2018 г.( доначислено)</t>
  </si>
  <si>
    <t>Всего на отопление за февраль =</t>
  </si>
  <si>
    <t>Тариф на отопление за февраль  -  589726,64/29830,3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</si>
</sst>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sqref="A1:J25"/>
    </sheetView>
  </sheetViews>
  <sheetFormatPr defaultRowHeight="15"/>
  <cols>
    <col min="1" max="1" width="3.42578125" customWidth="1"/>
    <col min="5" max="5" width="12.7109375" customWidth="1"/>
    <col min="6" max="6" width="9.5703125" bestFit="1" customWidth="1"/>
  </cols>
  <sheetData>
    <row r="1" spans="1:8" ht="18.75">
      <c r="B1" s="3" t="s">
        <v>0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231</v>
      </c>
    </row>
    <row r="5" spans="1:8">
      <c r="A5" t="s">
        <v>5</v>
      </c>
      <c r="B5" t="s">
        <v>6</v>
      </c>
      <c r="D5" t="s">
        <v>7</v>
      </c>
      <c r="F5" s="1">
        <f>F4*1144.34</f>
        <v>264342.53999999998</v>
      </c>
    </row>
    <row r="6" spans="1:8">
      <c r="A6" t="s">
        <v>8</v>
      </c>
      <c r="B6" t="s">
        <v>9</v>
      </c>
      <c r="F6">
        <v>50704.88</v>
      </c>
    </row>
    <row r="7" spans="1:8">
      <c r="A7" t="s">
        <v>10</v>
      </c>
      <c r="B7" t="s">
        <v>11</v>
      </c>
      <c r="E7" s="1">
        <f>F5-F6+2000</f>
        <v>215637.65999999997</v>
      </c>
    </row>
    <row r="8" spans="1:8">
      <c r="A8" t="s">
        <v>12</v>
      </c>
      <c r="B8" t="s">
        <v>13</v>
      </c>
      <c r="F8">
        <v>22587.62</v>
      </c>
    </row>
    <row r="9" spans="1:8">
      <c r="A9" t="s">
        <v>14</v>
      </c>
      <c r="B9" t="s">
        <v>15</v>
      </c>
      <c r="F9">
        <v>65962.62</v>
      </c>
    </row>
    <row r="10" spans="1:8">
      <c r="A10" t="s">
        <v>16</v>
      </c>
      <c r="B10" t="s">
        <v>17</v>
      </c>
      <c r="F10" s="1">
        <f>E7+F8+F9</f>
        <v>304187.89999999997</v>
      </c>
    </row>
    <row r="11" spans="1:8">
      <c r="A11" t="s">
        <v>18</v>
      </c>
      <c r="B11" t="s">
        <v>19</v>
      </c>
      <c r="H11">
        <f>F10/17473.3</f>
        <v>17.408726456937153</v>
      </c>
    </row>
    <row r="13" spans="1:8">
      <c r="A13" s="2" t="s">
        <v>1</v>
      </c>
      <c r="B13" s="2" t="s">
        <v>20</v>
      </c>
      <c r="C13" s="2"/>
      <c r="D13" s="2"/>
    </row>
    <row r="14" spans="1:8">
      <c r="A14" t="s">
        <v>3</v>
      </c>
      <c r="B14" t="s">
        <v>4</v>
      </c>
      <c r="F14">
        <v>176.08099999999999</v>
      </c>
    </row>
    <row r="15" spans="1:8">
      <c r="A15" t="s">
        <v>5</v>
      </c>
      <c r="B15" t="s">
        <v>6</v>
      </c>
      <c r="D15" t="s">
        <v>21</v>
      </c>
      <c r="F15" s="1">
        <f>F14*1144.34</f>
        <v>201496.53153999997</v>
      </c>
    </row>
    <row r="16" spans="1:8">
      <c r="A16" t="s">
        <v>8</v>
      </c>
      <c r="B16" t="s">
        <v>9</v>
      </c>
      <c r="F16">
        <v>40784.36</v>
      </c>
    </row>
    <row r="17" spans="1:8">
      <c r="A17" t="s">
        <v>10</v>
      </c>
      <c r="B17" t="s">
        <v>11</v>
      </c>
      <c r="E17" s="1">
        <f>F15-F16+2000</f>
        <v>162712.17153999995</v>
      </c>
    </row>
    <row r="18" spans="1:8">
      <c r="A18" t="s">
        <v>12</v>
      </c>
      <c r="B18" t="s">
        <v>22</v>
      </c>
      <c r="F18">
        <f>31771.6-17609.97</f>
        <v>14161.629999999997</v>
      </c>
    </row>
    <row r="19" spans="1:8">
      <c r="A19" t="s">
        <v>14</v>
      </c>
      <c r="B19" t="s">
        <v>15</v>
      </c>
      <c r="F19">
        <v>53497.06</v>
      </c>
    </row>
    <row r="20" spans="1:8">
      <c r="A20" t="s">
        <v>16</v>
      </c>
      <c r="B20" t="s">
        <v>17</v>
      </c>
      <c r="F20" s="1">
        <f>E17+F18+F19</f>
        <v>230370.86153999995</v>
      </c>
    </row>
    <row r="21" spans="1:8">
      <c r="A21" t="s">
        <v>18</v>
      </c>
      <c r="B21" t="s">
        <v>23</v>
      </c>
      <c r="H21">
        <f>F20/13232.1</f>
        <v>17.410000040809845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C33" sqref="C33"/>
    </sheetView>
  </sheetViews>
  <sheetFormatPr defaultRowHeight="15"/>
  <cols>
    <col min="5" max="5" width="10.28515625" customWidth="1"/>
    <col min="6" max="6" width="10.85546875" customWidth="1"/>
  </cols>
  <sheetData>
    <row r="1" spans="1:8" ht="18.75">
      <c r="B1" s="3" t="s">
        <v>24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364.60700000000003</v>
      </c>
    </row>
    <row r="5" spans="1:8">
      <c r="A5" t="s">
        <v>5</v>
      </c>
      <c r="B5" t="s">
        <v>6</v>
      </c>
      <c r="D5" t="s">
        <v>7</v>
      </c>
      <c r="F5" s="4">
        <f>F4*1144.34</f>
        <v>417234.37437999999</v>
      </c>
    </row>
    <row r="6" spans="1:8">
      <c r="A6" t="s">
        <v>8</v>
      </c>
      <c r="B6" t="s">
        <v>9</v>
      </c>
      <c r="F6">
        <v>57707.6</v>
      </c>
    </row>
    <row r="7" spans="1:8">
      <c r="A7" t="s">
        <v>10</v>
      </c>
      <c r="B7" t="s">
        <v>11</v>
      </c>
      <c r="E7" s="1">
        <f>F5-F6+2000</f>
        <v>361526.77438000002</v>
      </c>
    </row>
    <row r="8" spans="1:8">
      <c r="A8" t="s">
        <v>12</v>
      </c>
      <c r="B8" t="s">
        <v>25</v>
      </c>
      <c r="F8">
        <v>26977.81</v>
      </c>
    </row>
    <row r="9" spans="1:8">
      <c r="A9" t="s">
        <v>14</v>
      </c>
      <c r="B9" t="s">
        <v>22</v>
      </c>
      <c r="F9">
        <v>53578.2</v>
      </c>
    </row>
    <row r="10" spans="1:8">
      <c r="A10" t="s">
        <v>16</v>
      </c>
      <c r="B10" t="s">
        <v>26</v>
      </c>
      <c r="F10" s="1">
        <f>E7+F8+F9</f>
        <v>442082.78438000003</v>
      </c>
    </row>
    <row r="11" spans="1:8">
      <c r="A11" t="s">
        <v>18</v>
      </c>
      <c r="B11" t="s">
        <v>27</v>
      </c>
      <c r="H11">
        <f>F10/17473.3</f>
        <v>25.30047468881093</v>
      </c>
    </row>
    <row r="13" spans="1:8">
      <c r="A13" s="2" t="s">
        <v>1</v>
      </c>
      <c r="B13" s="2" t="s">
        <v>20</v>
      </c>
      <c r="C13" s="2"/>
      <c r="D13" s="2"/>
    </row>
    <row r="14" spans="1:8">
      <c r="A14" t="s">
        <v>3</v>
      </c>
      <c r="B14" t="s">
        <v>4</v>
      </c>
      <c r="F14">
        <v>254.93700000000001</v>
      </c>
    </row>
    <row r="15" spans="1:8">
      <c r="A15" t="s">
        <v>5</v>
      </c>
      <c r="B15" t="s">
        <v>6</v>
      </c>
      <c r="D15" t="s">
        <v>21</v>
      </c>
      <c r="F15" s="4">
        <f>F14*1144.34</f>
        <v>291734.60658000002</v>
      </c>
    </row>
    <row r="16" spans="1:8">
      <c r="A16" t="s">
        <v>8</v>
      </c>
      <c r="B16" t="s">
        <v>9</v>
      </c>
      <c r="F16">
        <v>33846.480000000003</v>
      </c>
    </row>
    <row r="17" spans="1:8">
      <c r="A17" t="s">
        <v>10</v>
      </c>
      <c r="B17" t="s">
        <v>11</v>
      </c>
      <c r="E17" s="1">
        <f>F15-F16+2000</f>
        <v>259888.12658000001</v>
      </c>
    </row>
    <row r="18" spans="1:8">
      <c r="A18" t="s">
        <v>12</v>
      </c>
      <c r="B18" t="s">
        <v>22</v>
      </c>
      <c r="F18">
        <v>15264.02</v>
      </c>
    </row>
    <row r="19" spans="1:8">
      <c r="A19" t="s">
        <v>14</v>
      </c>
      <c r="B19" t="s">
        <v>25</v>
      </c>
      <c r="F19">
        <v>9451.52</v>
      </c>
    </row>
    <row r="20" spans="1:8">
      <c r="A20" t="s">
        <v>16</v>
      </c>
      <c r="B20" t="s">
        <v>26</v>
      </c>
      <c r="F20" s="1">
        <f>E17+F18+F19</f>
        <v>284603.66658000002</v>
      </c>
    </row>
    <row r="21" spans="1:8">
      <c r="A21" t="s">
        <v>18</v>
      </c>
      <c r="B21" t="s">
        <v>28</v>
      </c>
      <c r="H21">
        <f>F20/13232.1</f>
        <v>21.508578878636044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E23" sqref="E23"/>
    </sheetView>
  </sheetViews>
  <sheetFormatPr defaultRowHeight="15"/>
  <cols>
    <col min="1" max="1" width="4.85546875" customWidth="1"/>
    <col min="5" max="5" width="11.7109375" customWidth="1"/>
    <col min="6" max="6" width="11.5703125" customWidth="1"/>
    <col min="8" max="8" width="11.42578125" customWidth="1"/>
  </cols>
  <sheetData>
    <row r="1" spans="1:8" ht="18.75">
      <c r="B1" s="3" t="s">
        <v>31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354.00099999999998</v>
      </c>
    </row>
    <row r="5" spans="1:8">
      <c r="A5" t="s">
        <v>5</v>
      </c>
      <c r="B5" t="s">
        <v>6</v>
      </c>
      <c r="D5" t="s">
        <v>7</v>
      </c>
      <c r="F5" s="4">
        <f>F4*1144.34</f>
        <v>405097.50433999993</v>
      </c>
    </row>
    <row r="6" spans="1:8">
      <c r="A6" t="s">
        <v>8</v>
      </c>
      <c r="B6" t="s">
        <v>9</v>
      </c>
      <c r="F6">
        <v>59458.28</v>
      </c>
    </row>
    <row r="7" spans="1:8">
      <c r="A7" t="s">
        <v>10</v>
      </c>
      <c r="B7" t="s">
        <v>11</v>
      </c>
      <c r="E7" s="1">
        <f>F5-F6+2000</f>
        <v>347639.22433999996</v>
      </c>
    </row>
    <row r="8" spans="1:8">
      <c r="A8" t="s">
        <v>16</v>
      </c>
      <c r="B8" t="s">
        <v>26</v>
      </c>
      <c r="F8" s="1">
        <f>E7</f>
        <v>347639.22433999996</v>
      </c>
    </row>
    <row r="9" spans="1:8">
      <c r="A9" t="s">
        <v>18</v>
      </c>
      <c r="B9" t="s">
        <v>29</v>
      </c>
      <c r="H9">
        <f>F8/17473.3</f>
        <v>19.895453311051718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262.63099999999997</v>
      </c>
    </row>
    <row r="13" spans="1:8">
      <c r="A13" t="s">
        <v>5</v>
      </c>
      <c r="B13" t="s">
        <v>6</v>
      </c>
      <c r="D13" t="s">
        <v>21</v>
      </c>
      <c r="F13" s="4">
        <f>F12*1144.34</f>
        <v>300539.15853999997</v>
      </c>
    </row>
    <row r="14" spans="1:8">
      <c r="A14" t="s">
        <v>8</v>
      </c>
      <c r="B14" t="s">
        <v>9</v>
      </c>
      <c r="F14">
        <v>43475.22</v>
      </c>
    </row>
    <row r="15" spans="1:8">
      <c r="A15" t="s">
        <v>10</v>
      </c>
      <c r="B15" t="s">
        <v>11</v>
      </c>
      <c r="E15" s="1">
        <f>F13-F14+2000</f>
        <v>259063.93853999997</v>
      </c>
    </row>
    <row r="16" spans="1:8">
      <c r="A16" t="s">
        <v>16</v>
      </c>
      <c r="B16" t="s">
        <v>26</v>
      </c>
      <c r="F16" s="1">
        <f>E15</f>
        <v>259063.93853999997</v>
      </c>
    </row>
    <row r="17" spans="1:8">
      <c r="A17" t="s">
        <v>18</v>
      </c>
      <c r="B17" t="s">
        <v>30</v>
      </c>
      <c r="H17">
        <f>F16/13232.1</f>
        <v>19.578444732128684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19"/>
    </sheetView>
  </sheetViews>
  <sheetFormatPr defaultRowHeight="15"/>
  <cols>
    <col min="1" max="1" width="4.85546875" customWidth="1"/>
    <col min="5" max="5" width="11.7109375" customWidth="1"/>
    <col min="6" max="6" width="10.7109375" customWidth="1"/>
  </cols>
  <sheetData>
    <row r="1" spans="1:8" ht="18.75">
      <c r="B1" s="3" t="s">
        <v>32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491.88799999999998</v>
      </c>
    </row>
    <row r="5" spans="1:8">
      <c r="A5" t="s">
        <v>5</v>
      </c>
      <c r="B5" t="s">
        <v>6</v>
      </c>
      <c r="D5" t="s">
        <v>33</v>
      </c>
      <c r="F5" s="4">
        <f>F4*1144.34</f>
        <v>562887.11391999992</v>
      </c>
    </row>
    <row r="6" spans="1:8">
      <c r="A6" t="s">
        <v>8</v>
      </c>
      <c r="B6" t="s">
        <v>9</v>
      </c>
      <c r="F6">
        <v>49472.92</v>
      </c>
    </row>
    <row r="7" spans="1:8">
      <c r="A7" t="s">
        <v>10</v>
      </c>
      <c r="B7" t="s">
        <v>11</v>
      </c>
      <c r="E7" s="1">
        <f>F5-F6+2000</f>
        <v>515414.19391999993</v>
      </c>
    </row>
    <row r="8" spans="1:8">
      <c r="A8" t="s">
        <v>16</v>
      </c>
      <c r="B8" t="s">
        <v>35</v>
      </c>
      <c r="F8" s="1">
        <f>E7</f>
        <v>515414.19391999993</v>
      </c>
    </row>
    <row r="9" spans="1:8">
      <c r="A9" t="s">
        <v>18</v>
      </c>
      <c r="B9" t="s">
        <v>36</v>
      </c>
      <c r="H9" s="1">
        <f>F8/17473.3</f>
        <v>29.497244019160661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318.05799999999999</v>
      </c>
    </row>
    <row r="13" spans="1:8">
      <c r="A13" t="s">
        <v>5</v>
      </c>
      <c r="B13" t="s">
        <v>6</v>
      </c>
      <c r="D13" t="s">
        <v>34</v>
      </c>
      <c r="F13" s="4">
        <f>F12*1144.34</f>
        <v>363966.49171999999</v>
      </c>
    </row>
    <row r="14" spans="1:8">
      <c r="A14" t="s">
        <v>8</v>
      </c>
      <c r="B14" t="s">
        <v>9</v>
      </c>
      <c r="F14">
        <v>41778.550000000003</v>
      </c>
    </row>
    <row r="15" spans="1:8">
      <c r="A15" t="s">
        <v>10</v>
      </c>
      <c r="B15" t="s">
        <v>11</v>
      </c>
      <c r="E15" s="1">
        <f>F13-F14+2000</f>
        <v>324187.94172</v>
      </c>
    </row>
    <row r="16" spans="1:8">
      <c r="A16" t="s">
        <v>16</v>
      </c>
      <c r="B16" t="s">
        <v>35</v>
      </c>
      <c r="F16" s="1">
        <f>E15</f>
        <v>324187.94172</v>
      </c>
    </row>
    <row r="17" spans="1:8">
      <c r="A17" t="s">
        <v>18</v>
      </c>
      <c r="B17" t="s">
        <v>37</v>
      </c>
      <c r="H17" s="1">
        <f>F16/13232.1</f>
        <v>24.500112734940032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19"/>
    </sheetView>
  </sheetViews>
  <sheetFormatPr defaultRowHeight="15"/>
  <cols>
    <col min="1" max="1" width="5.140625" customWidth="1"/>
    <col min="5" max="5" width="13" customWidth="1"/>
    <col min="6" max="6" width="10.140625" customWidth="1"/>
    <col min="7" max="7" width="2.85546875" customWidth="1"/>
  </cols>
  <sheetData>
    <row r="1" spans="1:8" ht="18.75">
      <c r="B1" s="3" t="s">
        <v>38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467.512</v>
      </c>
    </row>
    <row r="5" spans="1:8">
      <c r="A5" t="s">
        <v>5</v>
      </c>
      <c r="B5" t="s">
        <v>6</v>
      </c>
      <c r="D5" t="s">
        <v>39</v>
      </c>
      <c r="F5" s="4">
        <f>F4*1144.34</f>
        <v>534992.68207999994</v>
      </c>
    </row>
    <row r="6" spans="1:8">
      <c r="A6" t="s">
        <v>8</v>
      </c>
      <c r="B6" t="s">
        <v>9</v>
      </c>
      <c r="F6">
        <v>50575.199999999997</v>
      </c>
    </row>
    <row r="7" spans="1:8">
      <c r="A7" t="s">
        <v>10</v>
      </c>
      <c r="B7" t="s">
        <v>11</v>
      </c>
      <c r="E7" s="1">
        <f>F5-F6+2000</f>
        <v>486417.48207999993</v>
      </c>
    </row>
    <row r="8" spans="1:8">
      <c r="A8" t="s">
        <v>16</v>
      </c>
      <c r="B8" t="s">
        <v>35</v>
      </c>
      <c r="F8" s="1">
        <f>E7</f>
        <v>486417.48207999993</v>
      </c>
    </row>
    <row r="9" spans="1:8">
      <c r="A9" t="s">
        <v>18</v>
      </c>
      <c r="B9" t="s">
        <v>40</v>
      </c>
      <c r="H9" s="1">
        <f>F8/17473.3</f>
        <v>27.837757154057904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308.11700000000002</v>
      </c>
    </row>
    <row r="13" spans="1:8">
      <c r="A13" t="s">
        <v>5</v>
      </c>
      <c r="B13" t="s">
        <v>6</v>
      </c>
      <c r="D13" t="s">
        <v>41</v>
      </c>
      <c r="F13" s="4">
        <f>F12*1144.34</f>
        <v>352590.60778000002</v>
      </c>
    </row>
    <row r="14" spans="1:8">
      <c r="A14" t="s">
        <v>8</v>
      </c>
      <c r="B14" t="s">
        <v>9</v>
      </c>
      <c r="F14">
        <v>35532.32</v>
      </c>
    </row>
    <row r="15" spans="1:8">
      <c r="A15" t="s">
        <v>10</v>
      </c>
      <c r="B15" t="s">
        <v>11</v>
      </c>
      <c r="E15" s="1">
        <f>F13-F14+2000</f>
        <v>319058.28778000001</v>
      </c>
    </row>
    <row r="16" spans="1:8">
      <c r="A16" t="s">
        <v>16</v>
      </c>
      <c r="B16" t="s">
        <v>35</v>
      </c>
      <c r="F16" s="1">
        <f>E15</f>
        <v>319058.28778000001</v>
      </c>
    </row>
    <row r="17" spans="1:8">
      <c r="A17" t="s">
        <v>18</v>
      </c>
      <c r="B17" t="s">
        <v>42</v>
      </c>
      <c r="H17" s="1">
        <f>F16/13232.1</f>
        <v>24.112445324627231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F31" sqref="F31"/>
    </sheetView>
  </sheetViews>
  <sheetFormatPr defaultRowHeight="15"/>
  <cols>
    <col min="1" max="1" width="5.5703125" customWidth="1"/>
    <col min="5" max="5" width="12.5703125" customWidth="1"/>
    <col min="6" max="6" width="12.28515625" customWidth="1"/>
  </cols>
  <sheetData>
    <row r="1" spans="1:8" ht="18.75">
      <c r="B1" s="3" t="s">
        <v>43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322.04500000000002</v>
      </c>
    </row>
    <row r="5" spans="1:8">
      <c r="A5" t="s">
        <v>5</v>
      </c>
      <c r="B5" t="s">
        <v>6</v>
      </c>
      <c r="D5" t="s">
        <v>39</v>
      </c>
      <c r="F5" s="4">
        <f>F4*1144.34</f>
        <v>368528.97529999999</v>
      </c>
    </row>
    <row r="6" spans="1:8">
      <c r="A6" t="s">
        <v>8</v>
      </c>
      <c r="B6" t="s">
        <v>9</v>
      </c>
      <c r="F6">
        <v>51612.639999999999</v>
      </c>
    </row>
    <row r="7" spans="1:8">
      <c r="A7" t="s">
        <v>10</v>
      </c>
      <c r="B7" t="s">
        <v>11</v>
      </c>
      <c r="E7" s="1">
        <f>F5-F6+2000</f>
        <v>318916.33529999998</v>
      </c>
    </row>
    <row r="8" spans="1:8">
      <c r="A8" t="s">
        <v>16</v>
      </c>
      <c r="B8" t="s">
        <v>44</v>
      </c>
      <c r="F8" s="1">
        <f>E7</f>
        <v>318916.33529999998</v>
      </c>
    </row>
    <row r="9" spans="1:8">
      <c r="A9" t="s">
        <v>18</v>
      </c>
      <c r="B9" t="s">
        <v>45</v>
      </c>
      <c r="H9" s="1">
        <f>F8/17473.3</f>
        <v>18.251637372448251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240.86</v>
      </c>
    </row>
    <row r="13" spans="1:8">
      <c r="A13" t="s">
        <v>5</v>
      </c>
      <c r="B13" t="s">
        <v>6</v>
      </c>
      <c r="D13" t="s">
        <v>41</v>
      </c>
      <c r="F13" s="4">
        <f>F12*1144.34</f>
        <v>275625.73239999998</v>
      </c>
    </row>
    <row r="14" spans="1:8">
      <c r="A14" t="s">
        <v>8</v>
      </c>
      <c r="B14" t="s">
        <v>9</v>
      </c>
      <c r="F14">
        <v>40272.120000000003</v>
      </c>
    </row>
    <row r="15" spans="1:8">
      <c r="A15" t="s">
        <v>10</v>
      </c>
      <c r="B15" t="s">
        <v>11</v>
      </c>
      <c r="E15" s="1">
        <f>F13-F14+2000</f>
        <v>237353.61239999998</v>
      </c>
    </row>
    <row r="16" spans="1:8">
      <c r="A16" t="s">
        <v>16</v>
      </c>
      <c r="B16" t="s">
        <v>44</v>
      </c>
      <c r="F16" s="1">
        <f>E15</f>
        <v>237353.61239999998</v>
      </c>
    </row>
    <row r="17" spans="1:8">
      <c r="A17" t="s">
        <v>18</v>
      </c>
      <c r="B17" t="s">
        <v>46</v>
      </c>
      <c r="H17" s="1">
        <f>F16/13232.1</f>
        <v>17.937713016074543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sqref="A1:I20"/>
    </sheetView>
  </sheetViews>
  <sheetFormatPr defaultRowHeight="15"/>
  <cols>
    <col min="1" max="1" width="4.42578125" customWidth="1"/>
    <col min="5" max="5" width="12.42578125" customWidth="1"/>
    <col min="6" max="6" width="12.5703125" customWidth="1"/>
    <col min="7" max="7" width="4.5703125" customWidth="1"/>
  </cols>
  <sheetData>
    <row r="1" spans="1:8" ht="18.75">
      <c r="B1" s="3" t="s">
        <v>49</v>
      </c>
    </row>
    <row r="3" spans="1:8">
      <c r="A3" s="2" t="s">
        <v>1</v>
      </c>
      <c r="B3" s="2" t="s">
        <v>2</v>
      </c>
      <c r="C3" s="2"/>
      <c r="D3" s="2"/>
    </row>
    <row r="4" spans="1:8">
      <c r="A4" t="s">
        <v>3</v>
      </c>
      <c r="B4" t="s">
        <v>4</v>
      </c>
      <c r="F4">
        <v>250.25200000000001</v>
      </c>
    </row>
    <row r="5" spans="1:8">
      <c r="A5" t="s">
        <v>5</v>
      </c>
      <c r="B5" t="s">
        <v>6</v>
      </c>
      <c r="D5" t="s">
        <v>39</v>
      </c>
      <c r="F5" s="4">
        <f>F4*1144.34</f>
        <v>286373.37368000002</v>
      </c>
    </row>
    <row r="6" spans="1:8">
      <c r="A6" t="s">
        <v>8</v>
      </c>
      <c r="B6" t="s">
        <v>9</v>
      </c>
      <c r="F6">
        <v>55243.68</v>
      </c>
    </row>
    <row r="7" spans="1:8">
      <c r="A7" t="s">
        <v>10</v>
      </c>
      <c r="B7" t="s">
        <v>11</v>
      </c>
      <c r="E7" s="1">
        <f>F5-F6+2000</f>
        <v>233129.69368000003</v>
      </c>
    </row>
    <row r="8" spans="1:8">
      <c r="A8" t="s">
        <v>16</v>
      </c>
      <c r="B8" t="s">
        <v>47</v>
      </c>
      <c r="F8" s="1">
        <f>E7</f>
        <v>233129.69368000003</v>
      </c>
    </row>
    <row r="9" spans="1:8">
      <c r="A9" t="s">
        <v>18</v>
      </c>
      <c r="B9" t="s">
        <v>48</v>
      </c>
      <c r="H9" s="1">
        <f>F8/17473.3</f>
        <v>13.342052942489401</v>
      </c>
    </row>
    <row r="11" spans="1:8">
      <c r="A11" s="2" t="s">
        <v>1</v>
      </c>
      <c r="B11" s="2" t="s">
        <v>20</v>
      </c>
      <c r="C11" s="2"/>
      <c r="D11" s="2"/>
    </row>
    <row r="12" spans="1:8">
      <c r="A12" t="s">
        <v>3</v>
      </c>
      <c r="B12" t="s">
        <v>4</v>
      </c>
      <c r="F12">
        <v>192.44499999999999</v>
      </c>
    </row>
    <row r="13" spans="1:8">
      <c r="A13" t="s">
        <v>5</v>
      </c>
      <c r="B13" t="s">
        <v>6</v>
      </c>
      <c r="D13" t="s">
        <v>41</v>
      </c>
      <c r="F13" s="4">
        <f>F12*1144.34</f>
        <v>220222.51129999998</v>
      </c>
    </row>
    <row r="14" spans="1:8">
      <c r="A14" t="s">
        <v>8</v>
      </c>
      <c r="B14" t="s">
        <v>9</v>
      </c>
      <c r="F14">
        <v>45826.77</v>
      </c>
    </row>
    <row r="15" spans="1:8">
      <c r="A15" t="s">
        <v>10</v>
      </c>
      <c r="B15" t="s">
        <v>11</v>
      </c>
      <c r="E15" s="1">
        <f>F13-F14+2000</f>
        <v>176395.74129999999</v>
      </c>
    </row>
    <row r="16" spans="1:8">
      <c r="A16" t="s">
        <v>16</v>
      </c>
      <c r="B16" t="s">
        <v>47</v>
      </c>
      <c r="F16" s="1">
        <f>E15</f>
        <v>176395.74129999999</v>
      </c>
    </row>
    <row r="17" spans="1:8">
      <c r="A17" t="s">
        <v>18</v>
      </c>
      <c r="B17" t="s">
        <v>50</v>
      </c>
      <c r="H17" s="1">
        <f>F16/13232.1</f>
        <v>13.330895420983818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13"/>
  <sheetViews>
    <sheetView tabSelected="1" workbookViewId="0">
      <selection activeCell="J33" sqref="J33"/>
    </sheetView>
  </sheetViews>
  <sheetFormatPr defaultRowHeight="15"/>
  <cols>
    <col min="1" max="1" width="5.7109375" customWidth="1"/>
    <col min="5" max="5" width="14.42578125" customWidth="1"/>
    <col min="6" max="6" width="13" customWidth="1"/>
  </cols>
  <sheetData>
    <row r="2" spans="1:8" ht="18.75">
      <c r="B2" s="3" t="s">
        <v>55</v>
      </c>
    </row>
    <row r="4" spans="1:8">
      <c r="A4" s="2" t="s">
        <v>1</v>
      </c>
      <c r="B4" s="2" t="s">
        <v>51</v>
      </c>
      <c r="C4" s="2"/>
      <c r="D4" s="2"/>
    </row>
    <row r="5" spans="1:8">
      <c r="A5" t="s">
        <v>3</v>
      </c>
      <c r="B5" t="s">
        <v>4</v>
      </c>
      <c r="F5">
        <v>438.88330000000002</v>
      </c>
    </row>
    <row r="6" spans="1:8">
      <c r="A6" t="s">
        <v>5</v>
      </c>
      <c r="B6" t="s">
        <v>6</v>
      </c>
      <c r="D6" t="s">
        <v>56</v>
      </c>
      <c r="F6" s="4">
        <f>F5*1290.8</f>
        <v>566510.56363999995</v>
      </c>
    </row>
    <row r="7" spans="1:8">
      <c r="A7" t="s">
        <v>10</v>
      </c>
      <c r="B7" t="s">
        <v>52</v>
      </c>
      <c r="F7" s="1">
        <f>820.5*86.86</f>
        <v>71268.63</v>
      </c>
    </row>
    <row r="8" spans="1:8">
      <c r="A8" t="s">
        <v>12</v>
      </c>
      <c r="B8" t="s">
        <v>53</v>
      </c>
      <c r="F8" s="1">
        <f>578*86.86</f>
        <v>50205.08</v>
      </c>
    </row>
    <row r="9" spans="1:8">
      <c r="A9" t="s">
        <v>16</v>
      </c>
      <c r="B9" t="s">
        <v>57</v>
      </c>
      <c r="F9" s="1">
        <v>144689.79</v>
      </c>
    </row>
    <row r="10" spans="1:8">
      <c r="A10" t="s">
        <v>18</v>
      </c>
      <c r="B10" t="s">
        <v>58</v>
      </c>
      <c r="F10" s="1">
        <f>(F6-F7-F8+F9)</f>
        <v>589726.64363999991</v>
      </c>
      <c r="H10" s="1"/>
    </row>
    <row r="11" spans="1:8">
      <c r="B11" t="s">
        <v>59</v>
      </c>
      <c r="G11" s="1">
        <f>F10/E13</f>
        <v>19.769383601237664</v>
      </c>
      <c r="H11" s="1"/>
    </row>
    <row r="13" spans="1:8">
      <c r="B13" t="s">
        <v>54</v>
      </c>
      <c r="E13">
        <f>13359.2+17473.3-127.1-451.8-322.7-100.6</f>
        <v>29830.300000000003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ноябрь</vt:lpstr>
      <vt:lpstr>дек.15</vt:lpstr>
      <vt:lpstr>янв.16</vt:lpstr>
      <vt:lpstr>февр.16</vt:lpstr>
      <vt:lpstr>март16</vt:lpstr>
      <vt:lpstr>апрель16</vt:lpstr>
      <vt:lpstr>февр.2019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2019-02-26T10:40:35Z</dcterms:modified>
</cp:coreProperties>
</file>